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ock Price Tracker" sheetId="1" state="visible" r:id="rId1"/>
    <sheet xmlns:r="http://schemas.openxmlformats.org/officeDocument/2006/relationships" name="Portfolio Tracker" sheetId="2" state="visible" r:id="rId2"/>
    <sheet xmlns:r="http://schemas.openxmlformats.org/officeDocument/2006/relationships" name="Option Chain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B3FA0"/>
      <sz val="10"/>
    </font>
    <font>
      <name val="Calibri"/>
      <b val="1"/>
      <color rgb="001B3FA0"/>
      <sz val="13"/>
    </font>
    <font>
      <name val="Calibri"/>
      <b val="1"/>
      <color rgb="00FFFFFF"/>
      <sz val="11"/>
    </font>
    <font>
      <name val="Calibri"/>
      <color rgb="00111827"/>
      <sz val="11"/>
    </font>
    <font>
      <name val="Consolas"/>
      <color rgb="001B3FA0"/>
      <sz val="10"/>
    </font>
    <font>
      <name val="Calibri"/>
      <b val="1"/>
      <color rgb="00111827"/>
      <sz val="11"/>
    </font>
    <font>
      <name val="Calibri"/>
      <i val="1"/>
      <color rgb="006B7280"/>
      <sz val="10"/>
    </font>
  </fonts>
  <fills count="6">
    <fill>
      <patternFill/>
    </fill>
    <fill>
      <patternFill patternType="gray125"/>
    </fill>
    <fill>
      <patternFill patternType="solid">
        <fgColor rgb="001B3FA0"/>
        <bgColor rgb="001B3FA0"/>
      </patternFill>
    </fill>
    <fill>
      <patternFill patternType="solid">
        <fgColor rgb="00E8ECF8"/>
        <bgColor rgb="00E8ECF8"/>
      </patternFill>
    </fill>
    <fill>
      <patternFill patternType="solid">
        <fgColor rgb="00FFFFFF"/>
        <bgColor rgb="00FFFFFF"/>
      </patternFill>
    </fill>
    <fill>
      <patternFill patternType="solid">
        <fgColor rgb="00F3F4F6"/>
        <bgColor rgb="00F3F4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4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3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6" fillId="0" borderId="1" pivotButton="0" quotePrefix="0" xfId="0"/>
    <xf numFmtId="0" fontId="0" fillId="0" borderId="4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FA0"/>
    <outlinePr summaryBelow="1" summaryRight="1"/>
    <pageSetUpPr/>
  </sheetPr>
  <dimension ref="A1:K40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8" customWidth="1" min="3" max="3"/>
    <col width="18" customWidth="1" min="4" max="4"/>
    <col width="14" customWidth="1" min="5" max="5"/>
    <col width="14" customWidth="1" min="6" max="6"/>
    <col width="14" customWidth="1" min="7" max="7"/>
    <col width="18" customWidth="1" min="8" max="8"/>
    <col width="14" customWidth="1" min="9" max="9"/>
    <col width="18" customWidth="1" min="10" max="10"/>
    <col width="18" customWidth="1" min="11" max="11"/>
  </cols>
  <sheetData>
    <row r="1" ht="40" customHeight="1">
      <c r="A1" s="1" t="inlineStr">
        <is>
          <t>MarketXLS India — Stock Price Tracker</t>
        </is>
      </c>
    </row>
    <row r="2" ht="22" customHeight="1">
      <c r="A2" s="2" t="inlineStr">
        <is>
          <t>Real-time NSE &amp; BSE stock prices in Excel  |  Requires MarketXLS India subscription  |  marketxls.com/stock-data-excel-plugin-india</t>
        </is>
      </c>
    </row>
    <row r="4">
      <c r="A4" s="3" t="inlineStr">
        <is>
          <t>INDEX TRACKER</t>
        </is>
      </c>
    </row>
    <row r="5">
      <c r="A5" s="4" t="inlineStr">
        <is>
          <t>#</t>
        </is>
      </c>
      <c r="B5" s="4" t="inlineStr">
        <is>
          <t>Symbol</t>
        </is>
      </c>
      <c r="C5" s="4" t="inlineStr">
        <is>
          <t>Index Name</t>
        </is>
      </c>
      <c r="D5" s="4" t="inlineStr">
        <is>
          <t>Last Price</t>
        </is>
      </c>
      <c r="E5" s="4" t="inlineStr">
        <is>
          <t>Open</t>
        </is>
      </c>
      <c r="F5" s="4" t="inlineStr">
        <is>
          <t>High</t>
        </is>
      </c>
      <c r="G5" s="4" t="inlineStr">
        <is>
          <t>Low</t>
        </is>
      </c>
      <c r="H5" s="4" t="inlineStr">
        <is>
          <t>Prev Close</t>
        </is>
      </c>
      <c r="I5" s="4" t="inlineStr">
        <is>
          <t>Change</t>
        </is>
      </c>
      <c r="J5" s="4" t="inlineStr">
        <is>
          <t>Buy Qty</t>
        </is>
      </c>
      <c r="K5" s="4" t="inlineStr">
        <is>
          <t>Sell Qty</t>
        </is>
      </c>
    </row>
    <row r="6">
      <c r="A6" s="5" t="n">
        <v>1</v>
      </c>
      <c r="B6" s="5" t="inlineStr">
        <is>
          <t>NIFTY</t>
        </is>
      </c>
      <c r="C6" s="5" t="inlineStr">
        <is>
          <t>Nifty 50</t>
        </is>
      </c>
      <c r="D6" s="6">
        <f>mxlsIN.ZerodhaLast("NIFTY:IN")</f>
        <v/>
      </c>
      <c r="E6" s="6">
        <f>mxlsIN.ZerodhaOpen("NIFTY:IN")</f>
        <v/>
      </c>
      <c r="F6" s="6">
        <f>mxlsIN.ZerodhaHigh("NIFTY:IN")</f>
        <v/>
      </c>
      <c r="G6" s="6">
        <f>mxlsIN.ZerodhaLow("NIFTY:IN")</f>
        <v/>
      </c>
      <c r="H6" s="6">
        <f>mxlsIN.ZerodhaPreviousClose("NIFTY:IN")</f>
        <v/>
      </c>
      <c r="I6" s="6">
        <f>mxlsIN.ZerodhaChange("NIFTY:IN")</f>
        <v/>
      </c>
      <c r="J6" s="6">
        <f>mxlsIN.ZerodhaBuyQuantity("NIFTY:IN")</f>
        <v/>
      </c>
      <c r="K6" s="6">
        <f>mxlsIN.ZerodhaSellQuantity("NIFTY:IN")</f>
        <v/>
      </c>
    </row>
    <row r="7">
      <c r="A7" s="7" t="n">
        <v>2</v>
      </c>
      <c r="B7" s="7" t="inlineStr">
        <is>
          <t>BANKNIFTY</t>
        </is>
      </c>
      <c r="C7" s="7" t="inlineStr">
        <is>
          <t>Bank Nifty</t>
        </is>
      </c>
      <c r="D7" s="8">
        <f>mxlsIN.ZerodhaLast("BANKNIFTY:IN")</f>
        <v/>
      </c>
      <c r="E7" s="8">
        <f>mxlsIN.ZerodhaOpen("BANKNIFTY:IN")</f>
        <v/>
      </c>
      <c r="F7" s="8">
        <f>mxlsIN.ZerodhaHigh("BANKNIFTY:IN")</f>
        <v/>
      </c>
      <c r="G7" s="8">
        <f>mxlsIN.ZerodhaLow("BANKNIFTY:IN")</f>
        <v/>
      </c>
      <c r="H7" s="8">
        <f>mxlsIN.ZerodhaPreviousClose("BANKNIFTY:IN")</f>
        <v/>
      </c>
      <c r="I7" s="8">
        <f>mxlsIN.ZerodhaChange("BANKNIFTY:IN")</f>
        <v/>
      </c>
      <c r="J7" s="8">
        <f>mxlsIN.ZerodhaBuyQuantity("BANKNIFTY:IN")</f>
        <v/>
      </c>
      <c r="K7" s="8">
        <f>mxlsIN.ZerodhaSellQuantity("BANKNIFTY:IN")</f>
        <v/>
      </c>
    </row>
    <row r="10">
      <c r="A10" s="9" t="inlineStr">
        <is>
          <t>STOCK PRICE TRACKER — TOP NSE STOCKS</t>
        </is>
      </c>
    </row>
    <row r="11">
      <c r="A11" s="4" t="inlineStr">
        <is>
          <t>#</t>
        </is>
      </c>
      <c r="B11" s="4" t="inlineStr">
        <is>
          <t>Symbol</t>
        </is>
      </c>
      <c r="C11" s="4" t="inlineStr">
        <is>
          <t>Company</t>
        </is>
      </c>
      <c r="D11" s="4" t="inlineStr">
        <is>
          <t>Last Price</t>
        </is>
      </c>
      <c r="E11" s="4" t="inlineStr">
        <is>
          <t>Open</t>
        </is>
      </c>
      <c r="F11" s="4" t="inlineStr">
        <is>
          <t>High</t>
        </is>
      </c>
      <c r="G11" s="4" t="inlineStr">
        <is>
          <t>Low</t>
        </is>
      </c>
      <c r="H11" s="4" t="inlineStr">
        <is>
          <t>Prev Close</t>
        </is>
      </c>
      <c r="I11" s="4" t="inlineStr">
        <is>
          <t>Change</t>
        </is>
      </c>
      <c r="J11" s="4" t="inlineStr">
        <is>
          <t>Volume</t>
        </is>
      </c>
      <c r="K11" s="4" t="inlineStr">
        <is>
          <t>Last Trade Time</t>
        </is>
      </c>
    </row>
    <row r="12">
      <c r="A12" s="5" t="n">
        <v>1</v>
      </c>
      <c r="B12" s="5" t="inlineStr">
        <is>
          <t>RELIANCE</t>
        </is>
      </c>
      <c r="C12" s="5" t="inlineStr">
        <is>
          <t>Reliance Industries</t>
        </is>
      </c>
      <c r="D12" s="6">
        <f>mxlsIN.ZerodhaLast("RELIANCE:IN")</f>
        <v/>
      </c>
      <c r="E12" s="6">
        <f>mxlsIN.ZerodhaOpen("RELIANCE:IN")</f>
        <v/>
      </c>
      <c r="F12" s="6">
        <f>mxlsIN.ZerodhaHigh("RELIANCE:IN")</f>
        <v/>
      </c>
      <c r="G12" s="6">
        <f>mxlsIN.ZerodhaLow("RELIANCE:IN")</f>
        <v/>
      </c>
      <c r="H12" s="6">
        <f>mxlsIN.ZerodhaPreviousClose("RELIANCE:IN")</f>
        <v/>
      </c>
      <c r="I12" s="6">
        <f>mxlsIN.ZerodhaChange("RELIANCE:IN")</f>
        <v/>
      </c>
      <c r="J12" s="6">
        <f>mxlsIN.ZerodhaVolume("RELIANCE:IN")</f>
        <v/>
      </c>
      <c r="K12" s="6">
        <f>mxlsIN.ZerodhaLastTradeTime("RELIANCE:IN")</f>
        <v/>
      </c>
    </row>
    <row r="13">
      <c r="A13" s="7" t="n">
        <v>2</v>
      </c>
      <c r="B13" s="7" t="inlineStr">
        <is>
          <t>TCS</t>
        </is>
      </c>
      <c r="C13" s="7" t="inlineStr">
        <is>
          <t>Tata Consultancy Services</t>
        </is>
      </c>
      <c r="D13" s="8">
        <f>mxlsIN.ZerodhaLast("TCS:IN")</f>
        <v/>
      </c>
      <c r="E13" s="8">
        <f>mxlsIN.ZerodhaOpen("TCS:IN")</f>
        <v/>
      </c>
      <c r="F13" s="8">
        <f>mxlsIN.ZerodhaHigh("TCS:IN")</f>
        <v/>
      </c>
      <c r="G13" s="8">
        <f>mxlsIN.ZerodhaLow("TCS:IN")</f>
        <v/>
      </c>
      <c r="H13" s="8">
        <f>mxlsIN.ZerodhaPreviousClose("TCS:IN")</f>
        <v/>
      </c>
      <c r="I13" s="8">
        <f>mxlsIN.ZerodhaChange("TCS:IN")</f>
        <v/>
      </c>
      <c r="J13" s="8">
        <f>mxlsIN.ZerodhaVolume("TCS:IN")</f>
        <v/>
      </c>
      <c r="K13" s="8">
        <f>mxlsIN.ZerodhaLastTradeTime("TCS:IN")</f>
        <v/>
      </c>
    </row>
    <row r="14">
      <c r="A14" s="5" t="n">
        <v>3</v>
      </c>
      <c r="B14" s="5" t="inlineStr">
        <is>
          <t>HDFCBANK</t>
        </is>
      </c>
      <c r="C14" s="5" t="inlineStr">
        <is>
          <t>HDFC Bank</t>
        </is>
      </c>
      <c r="D14" s="6">
        <f>mxlsIN.ZerodhaLast("HDFCBANK:IN")</f>
        <v/>
      </c>
      <c r="E14" s="6">
        <f>mxlsIN.ZerodhaOpen("HDFCBANK:IN")</f>
        <v/>
      </c>
      <c r="F14" s="6">
        <f>mxlsIN.ZerodhaHigh("HDFCBANK:IN")</f>
        <v/>
      </c>
      <c r="G14" s="6">
        <f>mxlsIN.ZerodhaLow("HDFCBANK:IN")</f>
        <v/>
      </c>
      <c r="H14" s="6">
        <f>mxlsIN.ZerodhaPreviousClose("HDFCBANK:IN")</f>
        <v/>
      </c>
      <c r="I14" s="6">
        <f>mxlsIN.ZerodhaChange("HDFCBANK:IN")</f>
        <v/>
      </c>
      <c r="J14" s="6">
        <f>mxlsIN.ZerodhaVolume("HDFCBANK:IN")</f>
        <v/>
      </c>
      <c r="K14" s="6">
        <f>mxlsIN.ZerodhaLastTradeTime("HDFCBANK:IN")</f>
        <v/>
      </c>
    </row>
    <row r="15">
      <c r="A15" s="7" t="n">
        <v>4</v>
      </c>
      <c r="B15" s="7" t="inlineStr">
        <is>
          <t>INFY</t>
        </is>
      </c>
      <c r="C15" s="7" t="inlineStr">
        <is>
          <t>Infosys</t>
        </is>
      </c>
      <c r="D15" s="8">
        <f>mxlsIN.ZerodhaLast("INFY:IN")</f>
        <v/>
      </c>
      <c r="E15" s="8">
        <f>mxlsIN.ZerodhaOpen("INFY:IN")</f>
        <v/>
      </c>
      <c r="F15" s="8">
        <f>mxlsIN.ZerodhaHigh("INFY:IN")</f>
        <v/>
      </c>
      <c r="G15" s="8">
        <f>mxlsIN.ZerodhaLow("INFY:IN")</f>
        <v/>
      </c>
      <c r="H15" s="8">
        <f>mxlsIN.ZerodhaPreviousClose("INFY:IN")</f>
        <v/>
      </c>
      <c r="I15" s="8">
        <f>mxlsIN.ZerodhaChange("INFY:IN")</f>
        <v/>
      </c>
      <c r="J15" s="8">
        <f>mxlsIN.ZerodhaVolume("INFY:IN")</f>
        <v/>
      </c>
      <c r="K15" s="8">
        <f>mxlsIN.ZerodhaLastTradeTime("INFY:IN")</f>
        <v/>
      </c>
    </row>
    <row r="16">
      <c r="A16" s="5" t="n">
        <v>5</v>
      </c>
      <c r="B16" s="5" t="inlineStr">
        <is>
          <t>ICICIBANK</t>
        </is>
      </c>
      <c r="C16" s="5" t="inlineStr">
        <is>
          <t>ICICI Bank</t>
        </is>
      </c>
      <c r="D16" s="6">
        <f>mxlsIN.ZerodhaLast("ICICIBANK:IN")</f>
        <v/>
      </c>
      <c r="E16" s="6">
        <f>mxlsIN.ZerodhaOpen("ICICIBANK:IN")</f>
        <v/>
      </c>
      <c r="F16" s="6">
        <f>mxlsIN.ZerodhaHigh("ICICIBANK:IN")</f>
        <v/>
      </c>
      <c r="G16" s="6">
        <f>mxlsIN.ZerodhaLow("ICICIBANK:IN")</f>
        <v/>
      </c>
      <c r="H16" s="6">
        <f>mxlsIN.ZerodhaPreviousClose("ICICIBANK:IN")</f>
        <v/>
      </c>
      <c r="I16" s="6">
        <f>mxlsIN.ZerodhaChange("ICICIBANK:IN")</f>
        <v/>
      </c>
      <c r="J16" s="6">
        <f>mxlsIN.ZerodhaVolume("ICICIBANK:IN")</f>
        <v/>
      </c>
      <c r="K16" s="6">
        <f>mxlsIN.ZerodhaLastTradeTime("ICICIBANK:IN")</f>
        <v/>
      </c>
    </row>
    <row r="17">
      <c r="A17" s="7" t="n">
        <v>6</v>
      </c>
      <c r="B17" s="7" t="inlineStr">
        <is>
          <t>HINDUNILVR</t>
        </is>
      </c>
      <c r="C17" s="7" t="inlineStr">
        <is>
          <t>Hindustan Unilever</t>
        </is>
      </c>
      <c r="D17" s="8">
        <f>mxlsIN.ZerodhaLast("HINDUNILVR:IN")</f>
        <v/>
      </c>
      <c r="E17" s="8">
        <f>mxlsIN.ZerodhaOpen("HINDUNILVR:IN")</f>
        <v/>
      </c>
      <c r="F17" s="8">
        <f>mxlsIN.ZerodhaHigh("HINDUNILVR:IN")</f>
        <v/>
      </c>
      <c r="G17" s="8">
        <f>mxlsIN.ZerodhaLow("HINDUNILVR:IN")</f>
        <v/>
      </c>
      <c r="H17" s="8">
        <f>mxlsIN.ZerodhaPreviousClose("HINDUNILVR:IN")</f>
        <v/>
      </c>
      <c r="I17" s="8">
        <f>mxlsIN.ZerodhaChange("HINDUNILVR:IN")</f>
        <v/>
      </c>
      <c r="J17" s="8">
        <f>mxlsIN.ZerodhaVolume("HINDUNILVR:IN")</f>
        <v/>
      </c>
      <c r="K17" s="8">
        <f>mxlsIN.ZerodhaLastTradeTime("HINDUNILVR:IN")</f>
        <v/>
      </c>
    </row>
    <row r="18">
      <c r="A18" s="5" t="n">
        <v>7</v>
      </c>
      <c r="B18" s="5" t="inlineStr">
        <is>
          <t>SBIN</t>
        </is>
      </c>
      <c r="C18" s="5" t="inlineStr">
        <is>
          <t>State Bank of India</t>
        </is>
      </c>
      <c r="D18" s="6">
        <f>mxlsIN.ZerodhaLast("SBIN:IN")</f>
        <v/>
      </c>
      <c r="E18" s="6">
        <f>mxlsIN.ZerodhaOpen("SBIN:IN")</f>
        <v/>
      </c>
      <c r="F18" s="6">
        <f>mxlsIN.ZerodhaHigh("SBIN:IN")</f>
        <v/>
      </c>
      <c r="G18" s="6">
        <f>mxlsIN.ZerodhaLow("SBIN:IN")</f>
        <v/>
      </c>
      <c r="H18" s="6">
        <f>mxlsIN.ZerodhaPreviousClose("SBIN:IN")</f>
        <v/>
      </c>
      <c r="I18" s="6">
        <f>mxlsIN.ZerodhaChange("SBIN:IN")</f>
        <v/>
      </c>
      <c r="J18" s="6">
        <f>mxlsIN.ZerodhaVolume("SBIN:IN")</f>
        <v/>
      </c>
      <c r="K18" s="6">
        <f>mxlsIN.ZerodhaLastTradeTime("SBIN:IN")</f>
        <v/>
      </c>
    </row>
    <row r="19">
      <c r="A19" s="7" t="n">
        <v>8</v>
      </c>
      <c r="B19" s="7" t="inlineStr">
        <is>
          <t>BHARTIARTL</t>
        </is>
      </c>
      <c r="C19" s="7" t="inlineStr">
        <is>
          <t>Bharti Airtel</t>
        </is>
      </c>
      <c r="D19" s="8">
        <f>mxlsIN.ZerodhaLast("BHARTIARTL:IN")</f>
        <v/>
      </c>
      <c r="E19" s="8">
        <f>mxlsIN.ZerodhaOpen("BHARTIARTL:IN")</f>
        <v/>
      </c>
      <c r="F19" s="8">
        <f>mxlsIN.ZerodhaHigh("BHARTIARTL:IN")</f>
        <v/>
      </c>
      <c r="G19" s="8">
        <f>mxlsIN.ZerodhaLow("BHARTIARTL:IN")</f>
        <v/>
      </c>
      <c r="H19" s="8">
        <f>mxlsIN.ZerodhaPreviousClose("BHARTIARTL:IN")</f>
        <v/>
      </c>
      <c r="I19" s="8">
        <f>mxlsIN.ZerodhaChange("BHARTIARTL:IN")</f>
        <v/>
      </c>
      <c r="J19" s="8">
        <f>mxlsIN.ZerodhaVolume("BHARTIARTL:IN")</f>
        <v/>
      </c>
      <c r="K19" s="8">
        <f>mxlsIN.ZerodhaLastTradeTime("BHARTIARTL:IN")</f>
        <v/>
      </c>
    </row>
    <row r="20">
      <c r="A20" s="5" t="n">
        <v>9</v>
      </c>
      <c r="B20" s="5" t="inlineStr">
        <is>
          <t>TATAMOTORS</t>
        </is>
      </c>
      <c r="C20" s="5" t="inlineStr">
        <is>
          <t>Tata Motors</t>
        </is>
      </c>
      <c r="D20" s="6">
        <f>mxlsIN.ZerodhaLast("TATAMOTORS:IN")</f>
        <v/>
      </c>
      <c r="E20" s="6">
        <f>mxlsIN.ZerodhaOpen("TATAMOTORS:IN")</f>
        <v/>
      </c>
      <c r="F20" s="6">
        <f>mxlsIN.ZerodhaHigh("TATAMOTORS:IN")</f>
        <v/>
      </c>
      <c r="G20" s="6">
        <f>mxlsIN.ZerodhaLow("TATAMOTORS:IN")</f>
        <v/>
      </c>
      <c r="H20" s="6">
        <f>mxlsIN.ZerodhaPreviousClose("TATAMOTORS:IN")</f>
        <v/>
      </c>
      <c r="I20" s="6">
        <f>mxlsIN.ZerodhaChange("TATAMOTORS:IN")</f>
        <v/>
      </c>
      <c r="J20" s="6">
        <f>mxlsIN.ZerodhaVolume("TATAMOTORS:IN")</f>
        <v/>
      </c>
      <c r="K20" s="6">
        <f>mxlsIN.ZerodhaLastTradeTime("TATAMOTORS:IN")</f>
        <v/>
      </c>
    </row>
    <row r="21">
      <c r="A21" s="7" t="n">
        <v>10</v>
      </c>
      <c r="B21" s="7" t="inlineStr">
        <is>
          <t>LT</t>
        </is>
      </c>
      <c r="C21" s="7" t="inlineStr">
        <is>
          <t>Larsen &amp; Toubro</t>
        </is>
      </c>
      <c r="D21" s="8">
        <f>mxlsIN.ZerodhaLast("LT:IN")</f>
        <v/>
      </c>
      <c r="E21" s="8">
        <f>mxlsIN.ZerodhaOpen("LT:IN")</f>
        <v/>
      </c>
      <c r="F21" s="8">
        <f>mxlsIN.ZerodhaHigh("LT:IN")</f>
        <v/>
      </c>
      <c r="G21" s="8">
        <f>mxlsIN.ZerodhaLow("LT:IN")</f>
        <v/>
      </c>
      <c r="H21" s="8">
        <f>mxlsIN.ZerodhaPreviousClose("LT:IN")</f>
        <v/>
      </c>
      <c r="I21" s="8">
        <f>mxlsIN.ZerodhaChange("LT:IN")</f>
        <v/>
      </c>
      <c r="J21" s="8">
        <f>mxlsIN.ZerodhaVolume("LT:IN")</f>
        <v/>
      </c>
      <c r="K21" s="8">
        <f>mxlsIN.ZerodhaLastTradeTime("LT:IN")</f>
        <v/>
      </c>
    </row>
    <row r="22">
      <c r="A22" s="5" t="n">
        <v>11</v>
      </c>
      <c r="B22" s="5" t="inlineStr">
        <is>
          <t>BAJFINANCE</t>
        </is>
      </c>
      <c r="C22" s="5" t="inlineStr">
        <is>
          <t>Bajaj Finance</t>
        </is>
      </c>
      <c r="D22" s="6">
        <f>mxlsIN.ZerodhaLast("BAJFINANCE:IN")</f>
        <v/>
      </c>
      <c r="E22" s="6">
        <f>mxlsIN.ZerodhaOpen("BAJFINANCE:IN")</f>
        <v/>
      </c>
      <c r="F22" s="6">
        <f>mxlsIN.ZerodhaHigh("BAJFINANCE:IN")</f>
        <v/>
      </c>
      <c r="G22" s="6">
        <f>mxlsIN.ZerodhaLow("BAJFINANCE:IN")</f>
        <v/>
      </c>
      <c r="H22" s="6">
        <f>mxlsIN.ZerodhaPreviousClose("BAJFINANCE:IN")</f>
        <v/>
      </c>
      <c r="I22" s="6">
        <f>mxlsIN.ZerodhaChange("BAJFINANCE:IN")</f>
        <v/>
      </c>
      <c r="J22" s="6">
        <f>mxlsIN.ZerodhaVolume("BAJFINANCE:IN")</f>
        <v/>
      </c>
      <c r="K22" s="6">
        <f>mxlsIN.ZerodhaLastTradeTime("BAJFINANCE:IN")</f>
        <v/>
      </c>
    </row>
    <row r="23">
      <c r="A23" s="7" t="n">
        <v>12</v>
      </c>
      <c r="B23" s="7" t="inlineStr">
        <is>
          <t>AXISBANK</t>
        </is>
      </c>
      <c r="C23" s="7" t="inlineStr">
        <is>
          <t>Axis Bank</t>
        </is>
      </c>
      <c r="D23" s="8">
        <f>mxlsIN.ZerodhaLast("AXISBANK:IN")</f>
        <v/>
      </c>
      <c r="E23" s="8">
        <f>mxlsIN.ZerodhaOpen("AXISBANK:IN")</f>
        <v/>
      </c>
      <c r="F23" s="8">
        <f>mxlsIN.ZerodhaHigh("AXISBANK:IN")</f>
        <v/>
      </c>
      <c r="G23" s="8">
        <f>mxlsIN.ZerodhaLow("AXISBANK:IN")</f>
        <v/>
      </c>
      <c r="H23" s="8">
        <f>mxlsIN.ZerodhaPreviousClose("AXISBANK:IN")</f>
        <v/>
      </c>
      <c r="I23" s="8">
        <f>mxlsIN.ZerodhaChange("AXISBANK:IN")</f>
        <v/>
      </c>
      <c r="J23" s="8">
        <f>mxlsIN.ZerodhaVolume("AXISBANK:IN")</f>
        <v/>
      </c>
      <c r="K23" s="8">
        <f>mxlsIN.ZerodhaLastTradeTime("AXISBANK:IN")</f>
        <v/>
      </c>
    </row>
    <row r="24">
      <c r="A24" s="5" t="n">
        <v>13</v>
      </c>
      <c r="B24" s="5" t="inlineStr">
        <is>
          <t>MARUTI</t>
        </is>
      </c>
      <c r="C24" s="5" t="inlineStr">
        <is>
          <t>Maruti Suzuki</t>
        </is>
      </c>
      <c r="D24" s="6">
        <f>mxlsIN.ZerodhaLast("MARUTI:IN")</f>
        <v/>
      </c>
      <c r="E24" s="6">
        <f>mxlsIN.ZerodhaOpen("MARUTI:IN")</f>
        <v/>
      </c>
      <c r="F24" s="6">
        <f>mxlsIN.ZerodhaHigh("MARUTI:IN")</f>
        <v/>
      </c>
      <c r="G24" s="6">
        <f>mxlsIN.ZerodhaLow("MARUTI:IN")</f>
        <v/>
      </c>
      <c r="H24" s="6">
        <f>mxlsIN.ZerodhaPreviousClose("MARUTI:IN")</f>
        <v/>
      </c>
      <c r="I24" s="6">
        <f>mxlsIN.ZerodhaChange("MARUTI:IN")</f>
        <v/>
      </c>
      <c r="J24" s="6">
        <f>mxlsIN.ZerodhaVolume("MARUTI:IN")</f>
        <v/>
      </c>
      <c r="K24" s="6">
        <f>mxlsIN.ZerodhaLastTradeTime("MARUTI:IN")</f>
        <v/>
      </c>
    </row>
    <row r="25">
      <c r="A25" s="7" t="n">
        <v>14</v>
      </c>
      <c r="B25" s="7" t="inlineStr">
        <is>
          <t>WIPRO</t>
        </is>
      </c>
      <c r="C25" s="7" t="inlineStr">
        <is>
          <t>Wipro</t>
        </is>
      </c>
      <c r="D25" s="8">
        <f>mxlsIN.ZerodhaLast("WIPRO:IN")</f>
        <v/>
      </c>
      <c r="E25" s="8">
        <f>mxlsIN.ZerodhaOpen("WIPRO:IN")</f>
        <v/>
      </c>
      <c r="F25" s="8">
        <f>mxlsIN.ZerodhaHigh("WIPRO:IN")</f>
        <v/>
      </c>
      <c r="G25" s="8">
        <f>mxlsIN.ZerodhaLow("WIPRO:IN")</f>
        <v/>
      </c>
      <c r="H25" s="8">
        <f>mxlsIN.ZerodhaPreviousClose("WIPRO:IN")</f>
        <v/>
      </c>
      <c r="I25" s="8">
        <f>mxlsIN.ZerodhaChange("WIPRO:IN")</f>
        <v/>
      </c>
      <c r="J25" s="8">
        <f>mxlsIN.ZerodhaVolume("WIPRO:IN")</f>
        <v/>
      </c>
      <c r="K25" s="8">
        <f>mxlsIN.ZerodhaLastTradeTime("WIPRO:IN")</f>
        <v/>
      </c>
    </row>
    <row r="26">
      <c r="A26" s="5" t="n">
        <v>15</v>
      </c>
      <c r="B26" s="5" t="inlineStr">
        <is>
          <t>ADANIENT</t>
        </is>
      </c>
      <c r="C26" s="5" t="inlineStr">
        <is>
          <t>Adani Enterprises</t>
        </is>
      </c>
      <c r="D26" s="6">
        <f>mxlsIN.ZerodhaLast("ADANIENT:IN")</f>
        <v/>
      </c>
      <c r="E26" s="6">
        <f>mxlsIN.ZerodhaOpen("ADANIENT:IN")</f>
        <v/>
      </c>
      <c r="F26" s="6">
        <f>mxlsIN.ZerodhaHigh("ADANIENT:IN")</f>
        <v/>
      </c>
      <c r="G26" s="6">
        <f>mxlsIN.ZerodhaLow("ADANIENT:IN")</f>
        <v/>
      </c>
      <c r="H26" s="6">
        <f>mxlsIN.ZerodhaPreviousClose("ADANIENT:IN")</f>
        <v/>
      </c>
      <c r="I26" s="6">
        <f>mxlsIN.ZerodhaChange("ADANIENT:IN")</f>
        <v/>
      </c>
      <c r="J26" s="6">
        <f>mxlsIN.ZerodhaVolume("ADANIENT:IN")</f>
        <v/>
      </c>
      <c r="K26" s="6">
        <f>mxlsIN.ZerodhaLastTradeTime("ADANIENT:IN")</f>
        <v/>
      </c>
    </row>
    <row r="29">
      <c r="A29" s="10" t="inlineStr">
        <is>
          <t>HOW TO USE THIS TEMPLATE:</t>
        </is>
      </c>
    </row>
    <row r="30">
      <c r="A30" s="11" t="inlineStr">
        <is>
          <t>1. Install the MarketXLS India add-in from the Microsoft Office Add-in Store.</t>
        </is>
      </c>
    </row>
    <row r="31">
      <c r="A31" s="11" t="inlineStr">
        <is>
          <t>2. Subscribe at marketxls.com/stock-data-excel-plugin-india (starts at Rs 3,500/month).</t>
        </is>
      </c>
    </row>
    <row r="32">
      <c r="A32" s="11" t="inlineStr">
        <is>
          <t>3. Log in with your Zerodha or Angel One broker credentials inside the add-in.</t>
        </is>
      </c>
    </row>
    <row r="33">
      <c r="A33" s="11" t="inlineStr">
        <is>
          <t>4. The formulas in this sheet will start streaming live data automatically.</t>
        </is>
      </c>
    </row>
    <row r="34">
      <c r="A34" s="11" t="inlineStr"/>
    </row>
    <row r="35">
      <c r="A35" s="11" t="inlineStr">
        <is>
          <t>SWITCHING TO ANGEL ONE: Replace 'Zerodha' with 'AngelOne' in every formula.</t>
        </is>
      </c>
    </row>
    <row r="36">
      <c r="A36" s="11" t="inlineStr">
        <is>
          <t xml:space="preserve">  Example: =mxlsIN.AngelOneLast("RELIANCE:IN")</t>
        </is>
      </c>
    </row>
    <row r="37">
      <c r="A37" s="11" t="inlineStr"/>
    </row>
    <row r="38">
      <c r="A38" s="11" t="inlineStr">
        <is>
          <t>ADD YOUR OWN STOCKS: Copy any data row, change the symbol in column B, and update the formulas.</t>
        </is>
      </c>
    </row>
    <row r="39">
      <c r="A39" s="11" t="inlineStr"/>
    </row>
    <row r="40">
      <c r="A40" s="11" t="inlineStr">
        <is>
          <t>SUPPORT: support@marketxls.com  |  marketxls.com/stock-data-excel-plugin-india</t>
        </is>
      </c>
    </row>
  </sheetData>
  <mergeCells count="16">
    <mergeCell ref="A34:K34"/>
    <mergeCell ref="A35:K35"/>
    <mergeCell ref="A4:K4"/>
    <mergeCell ref="A30:K30"/>
    <mergeCell ref="A39:K39"/>
    <mergeCell ref="A29:K29"/>
    <mergeCell ref="A38:K38"/>
    <mergeCell ref="A2:K2"/>
    <mergeCell ref="A33:K33"/>
    <mergeCell ref="A10:K10"/>
    <mergeCell ref="A32:K32"/>
    <mergeCell ref="A36:K36"/>
    <mergeCell ref="A40:K40"/>
    <mergeCell ref="A1:K1"/>
    <mergeCell ref="A37:K37"/>
    <mergeCell ref="A31:K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6A34A"/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0" customWidth="1" min="3" max="3"/>
    <col width="14" customWidth="1" min="4" max="4"/>
    <col width="14" customWidth="1" min="5" max="5"/>
    <col width="16" customWidth="1" min="6" max="6"/>
    <col width="16" customWidth="1" min="7" max="7"/>
    <col width="14" customWidth="1" min="8" max="8"/>
    <col width="12" customWidth="1" min="9" max="9"/>
    <col width="14" customWidth="1" min="10" max="10"/>
  </cols>
  <sheetData>
    <row r="1" ht="40" customHeight="1">
      <c r="A1" s="1" t="inlineStr">
        <is>
          <t>MarketXLS India — Portfolio Tracker</t>
        </is>
      </c>
    </row>
    <row r="2">
      <c r="A2" s="2" t="inlineStr">
        <is>
          <t>Track your Indian stock portfolio with live prices  |  Requires MarketXLS India subscription</t>
        </is>
      </c>
    </row>
    <row r="4">
      <c r="A4" s="4" t="inlineStr">
        <is>
          <t>#</t>
        </is>
      </c>
      <c r="B4" s="4" t="inlineStr">
        <is>
          <t>Symbol</t>
        </is>
      </c>
      <c r="C4" s="4" t="inlineStr">
        <is>
          <t>Qty</t>
        </is>
      </c>
      <c r="D4" s="4" t="inlineStr">
        <is>
          <t>Buy Price (₹)</t>
        </is>
      </c>
      <c r="E4" s="4" t="inlineStr">
        <is>
          <t>Invested (₹)</t>
        </is>
      </c>
      <c r="F4" s="4" t="inlineStr">
        <is>
          <t>Live Price (₹)</t>
        </is>
      </c>
      <c r="G4" s="4" t="inlineStr">
        <is>
          <t>Current Value (₹)</t>
        </is>
      </c>
      <c r="H4" s="4" t="inlineStr">
        <is>
          <t>P&amp;L (₹)</t>
        </is>
      </c>
      <c r="I4" s="4" t="inlineStr">
        <is>
          <t>P&amp;L %</t>
        </is>
      </c>
      <c r="J4" s="4" t="inlineStr">
        <is>
          <t>Day Change (₹)</t>
        </is>
      </c>
    </row>
    <row r="5">
      <c r="A5" s="5" t="n">
        <v>1</v>
      </c>
      <c r="B5" s="5" t="inlineStr">
        <is>
          <t>RELIANCE</t>
        </is>
      </c>
      <c r="C5" s="5" t="n">
        <v>50</v>
      </c>
      <c r="D5" s="5" t="n">
        <v>2450</v>
      </c>
      <c r="E5" s="6">
        <f>C5*D5</f>
        <v/>
      </c>
      <c r="F5" s="6">
        <f>mxlsIN.ZerodhaLast(B5&amp;":IN")</f>
        <v/>
      </c>
      <c r="G5" s="6">
        <f>C5*F5</f>
        <v/>
      </c>
      <c r="H5" s="6">
        <f>G5-E5</f>
        <v/>
      </c>
      <c r="I5" s="6">
        <f>H5/E5</f>
        <v/>
      </c>
      <c r="J5" s="6">
        <f>F5-mxlsIN.ZerodhaPreviousClose(B5&amp;":IN")</f>
        <v/>
      </c>
    </row>
    <row r="6">
      <c r="A6" s="7" t="n">
        <v>2</v>
      </c>
      <c r="B6" s="7" t="inlineStr">
        <is>
          <t>TCS</t>
        </is>
      </c>
      <c r="C6" s="7" t="n">
        <v>25</v>
      </c>
      <c r="D6" s="7" t="n">
        <v>3800</v>
      </c>
      <c r="E6" s="8">
        <f>C6*D6</f>
        <v/>
      </c>
      <c r="F6" s="8">
        <f>mxlsIN.ZerodhaLast(B6&amp;":IN")</f>
        <v/>
      </c>
      <c r="G6" s="8">
        <f>C6*F6</f>
        <v/>
      </c>
      <c r="H6" s="8">
        <f>G6-E6</f>
        <v/>
      </c>
      <c r="I6" s="8">
        <f>H6/E6</f>
        <v/>
      </c>
      <c r="J6" s="8">
        <f>F6-mxlsIN.ZerodhaPreviousClose(B6&amp;":IN")</f>
        <v/>
      </c>
    </row>
    <row r="7">
      <c r="A7" s="5" t="n">
        <v>3</v>
      </c>
      <c r="B7" s="5" t="inlineStr">
        <is>
          <t>HDFCBANK</t>
        </is>
      </c>
      <c r="C7" s="5" t="n">
        <v>100</v>
      </c>
      <c r="D7" s="5" t="n">
        <v>1620</v>
      </c>
      <c r="E7" s="6">
        <f>C7*D7</f>
        <v/>
      </c>
      <c r="F7" s="6">
        <f>mxlsIN.ZerodhaLast(B7&amp;":IN")</f>
        <v/>
      </c>
      <c r="G7" s="6">
        <f>C7*F7</f>
        <v/>
      </c>
      <c r="H7" s="6">
        <f>G7-E7</f>
        <v/>
      </c>
      <c r="I7" s="6">
        <f>H7/E7</f>
        <v/>
      </c>
      <c r="J7" s="6">
        <f>F7-mxlsIN.ZerodhaPreviousClose(B7&amp;":IN")</f>
        <v/>
      </c>
    </row>
    <row r="8">
      <c r="A8" s="7" t="n">
        <v>4</v>
      </c>
      <c r="B8" s="7" t="inlineStr">
        <is>
          <t>INFY</t>
        </is>
      </c>
      <c r="C8" s="7" t="n">
        <v>75</v>
      </c>
      <c r="D8" s="7" t="n">
        <v>1480</v>
      </c>
      <c r="E8" s="8">
        <f>C8*D8</f>
        <v/>
      </c>
      <c r="F8" s="8">
        <f>mxlsIN.ZerodhaLast(B8&amp;":IN")</f>
        <v/>
      </c>
      <c r="G8" s="8">
        <f>C8*F8</f>
        <v/>
      </c>
      <c r="H8" s="8">
        <f>G8-E8</f>
        <v/>
      </c>
      <c r="I8" s="8">
        <f>H8/E8</f>
        <v/>
      </c>
      <c r="J8" s="8">
        <f>F8-mxlsIN.ZerodhaPreviousClose(B8&amp;":IN")</f>
        <v/>
      </c>
    </row>
    <row r="9">
      <c r="A9" s="5" t="n">
        <v>5</v>
      </c>
      <c r="B9" s="5" t="inlineStr">
        <is>
          <t>TATAMOTORS</t>
        </is>
      </c>
      <c r="C9" s="5" t="n">
        <v>200</v>
      </c>
      <c r="D9" s="5" t="n">
        <v>720</v>
      </c>
      <c r="E9" s="6">
        <f>C9*D9</f>
        <v/>
      </c>
      <c r="F9" s="6">
        <f>mxlsIN.ZerodhaLast(B9&amp;":IN")</f>
        <v/>
      </c>
      <c r="G9" s="6">
        <f>C9*F9</f>
        <v/>
      </c>
      <c r="H9" s="6">
        <f>G9-E9</f>
        <v/>
      </c>
      <c r="I9" s="6">
        <f>H9/E9</f>
        <v/>
      </c>
      <c r="J9" s="6">
        <f>F9-mxlsIN.ZerodhaPreviousClose(B9&amp;":IN")</f>
        <v/>
      </c>
    </row>
    <row r="10">
      <c r="A10" s="7" t="n">
        <v>6</v>
      </c>
      <c r="B10" s="7" t="inlineStr">
        <is>
          <t>SBIN</t>
        </is>
      </c>
      <c r="C10" s="7" t="n">
        <v>150</v>
      </c>
      <c r="D10" s="7" t="n">
        <v>780</v>
      </c>
      <c r="E10" s="8">
        <f>C10*D10</f>
        <v/>
      </c>
      <c r="F10" s="8">
        <f>mxlsIN.ZerodhaLast(B10&amp;":IN")</f>
        <v/>
      </c>
      <c r="G10" s="8">
        <f>C10*F10</f>
        <v/>
      </c>
      <c r="H10" s="8">
        <f>G10-E10</f>
        <v/>
      </c>
      <c r="I10" s="8">
        <f>H10/E10</f>
        <v/>
      </c>
      <c r="J10" s="8">
        <f>F10-mxlsIN.ZerodhaPreviousClose(B10&amp;":IN")</f>
        <v/>
      </c>
    </row>
    <row r="11">
      <c r="A11" s="5" t="n">
        <v>7</v>
      </c>
      <c r="B11" s="5" t="inlineStr">
        <is>
          <t>ICICIBANK</t>
        </is>
      </c>
      <c r="C11" s="5" t="n">
        <v>80</v>
      </c>
      <c r="D11" s="5" t="n">
        <v>1150</v>
      </c>
      <c r="E11" s="6">
        <f>C11*D11</f>
        <v/>
      </c>
      <c r="F11" s="6">
        <f>mxlsIN.ZerodhaLast(B11&amp;":IN")</f>
        <v/>
      </c>
      <c r="G11" s="6">
        <f>C11*F11</f>
        <v/>
      </c>
      <c r="H11" s="6">
        <f>G11-E11</f>
        <v/>
      </c>
      <c r="I11" s="6">
        <f>H11/E11</f>
        <v/>
      </c>
      <c r="J11" s="6">
        <f>F11-mxlsIN.ZerodhaPreviousClose(B11&amp;":IN")</f>
        <v/>
      </c>
    </row>
    <row r="12">
      <c r="A12" s="7" t="n">
        <v>8</v>
      </c>
      <c r="B12" s="7" t="inlineStr">
        <is>
          <t>BAJFINANCE</t>
        </is>
      </c>
      <c r="C12" s="7" t="n">
        <v>30</v>
      </c>
      <c r="D12" s="7" t="n">
        <v>6800</v>
      </c>
      <c r="E12" s="8">
        <f>C12*D12</f>
        <v/>
      </c>
      <c r="F12" s="8">
        <f>mxlsIN.ZerodhaLast(B12&amp;":IN")</f>
        <v/>
      </c>
      <c r="G12" s="8">
        <f>C12*F12</f>
        <v/>
      </c>
      <c r="H12" s="8">
        <f>G12-E12</f>
        <v/>
      </c>
      <c r="I12" s="8">
        <f>H12/E12</f>
        <v/>
      </c>
      <c r="J12" s="8">
        <f>F12-mxlsIN.ZerodhaPreviousClose(B12&amp;":IN")</f>
        <v/>
      </c>
    </row>
    <row r="14">
      <c r="A14" s="9" t="inlineStr">
        <is>
          <t>PORTFOLIO SUMMARY</t>
        </is>
      </c>
    </row>
    <row r="15">
      <c r="A15" s="10" t="inlineStr">
        <is>
          <t>Total Invested</t>
        </is>
      </c>
      <c r="E15" s="12">
        <f>SUM(E5:E12)</f>
        <v/>
      </c>
    </row>
    <row r="16">
      <c r="A16" s="10" t="inlineStr">
        <is>
          <t>Total Current Value</t>
        </is>
      </c>
      <c r="E16" s="12">
        <f>SUM(G5:G12)</f>
        <v/>
      </c>
    </row>
    <row r="17">
      <c r="A17" s="10" t="inlineStr">
        <is>
          <t>Total P&amp;L</t>
        </is>
      </c>
      <c r="E17" s="12">
        <f>SUM(H5:H12)</f>
        <v/>
      </c>
    </row>
    <row r="18">
      <c r="A18" s="10" t="inlineStr">
        <is>
          <t>Overall Return %</t>
        </is>
      </c>
      <c r="E18" s="12">
        <f>SUM(H5:H12)/SUM(E5:E12)</f>
        <v/>
      </c>
    </row>
    <row r="19">
      <c r="A19" s="10" t="inlineStr">
        <is>
          <t>Day P&amp;L</t>
        </is>
      </c>
      <c r="E19" s="12">
        <f>SUMPRODUCT(J5:J12,C5:C12)</f>
        <v/>
      </c>
    </row>
    <row r="22">
      <c r="A22" s="11" t="inlineStr">
        <is>
          <t>Edit symbols in column B and quantities/buy prices in columns C-D. Formulas auto-update.</t>
        </is>
      </c>
    </row>
    <row r="23">
      <c r="A23" s="11" t="inlineStr">
        <is>
          <t>For Angel One: replace ZerodhaLast with AngelOneLast, ZerodhaPreviousClose with AngelOnePreviousClose.</t>
        </is>
      </c>
    </row>
  </sheetData>
  <mergeCells count="10">
    <mergeCell ref="A1:J1"/>
    <mergeCell ref="A17:D17"/>
    <mergeCell ref="A18:D18"/>
    <mergeCell ref="A23:J23"/>
    <mergeCell ref="A22:J22"/>
    <mergeCell ref="A15:D15"/>
    <mergeCell ref="A16:D16"/>
    <mergeCell ref="A2:J2"/>
    <mergeCell ref="A19:D19"/>
    <mergeCell ref="A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DC2626"/>
    <outlinePr summaryBelow="1" summaryRight="1"/>
    <pageSetUpPr/>
  </sheetPr>
  <dimension ref="A1:J25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18" customWidth="1" min="3" max="3"/>
    <col width="22" customWidth="1" min="4" max="4"/>
    <col width="16" customWidth="1" min="5" max="5"/>
    <col width="16" customWidth="1" min="6" max="6"/>
    <col width="12" customWidth="1" min="7" max="7"/>
    <col width="12" customWidth="1" min="8" max="8"/>
    <col width="12" customWidth="1" min="9" max="9"/>
    <col width="16" customWidth="1" min="10" max="10"/>
  </cols>
  <sheetData>
    <row r="1" ht="40" customHeight="1">
      <c r="A1" s="1" t="inlineStr">
        <is>
          <t>MarketXLS India — Nifty Option Chain with Greeks</t>
        </is>
      </c>
    </row>
    <row r="2">
      <c r="A2" s="2" t="inlineStr">
        <is>
          <t>Live option prices, OI, and Greeks for Nifty  |  Requires MarketXLS India subscription</t>
        </is>
      </c>
    </row>
    <row r="4">
      <c r="A4" s="9" t="inlineStr">
        <is>
          <t>Reference Data</t>
        </is>
      </c>
    </row>
    <row r="5">
      <c r="A5" s="10" t="inlineStr">
        <is>
          <t>Nifty Spot</t>
        </is>
      </c>
      <c r="B5" s="12">
        <f>mxlsIN.ZerodhaLast("NIFTY:IN")</f>
        <v/>
      </c>
      <c r="C5" s="13" t="n"/>
    </row>
    <row r="6">
      <c r="A6" s="10" t="inlineStr">
        <is>
          <t>Next Expiry</t>
        </is>
      </c>
      <c r="B6" s="12">
        <f>mxlsIN.ExpirationNext("NIFTY:IN")</f>
        <v/>
      </c>
      <c r="C6" s="13" t="n"/>
    </row>
    <row r="7">
      <c r="A7" s="10" t="inlineStr">
        <is>
          <t>ATM Strike</t>
        </is>
      </c>
      <c r="B7" s="12">
        <f>mxlsIN.StrikeNext("NIFTY:IN")</f>
        <v/>
      </c>
      <c r="C7" s="13" t="n"/>
    </row>
    <row r="9">
      <c r="A9" s="9" t="inlineStr">
        <is>
          <t>CALL OPTIONS</t>
        </is>
      </c>
    </row>
    <row r="10">
      <c r="A10" s="4" t="inlineStr">
        <is>
          <t>#</t>
        </is>
      </c>
      <c r="B10" s="4" t="inlineStr">
        <is>
          <t>Strike</t>
        </is>
      </c>
      <c r="C10" s="4" t="inlineStr">
        <is>
          <t>Option Symbol</t>
        </is>
      </c>
      <c r="D10" s="4" t="inlineStr">
        <is>
          <t>Last Price</t>
        </is>
      </c>
      <c r="E10" s="4" t="inlineStr">
        <is>
          <t>Open Interest</t>
        </is>
      </c>
      <c r="F10" s="4" t="inlineStr">
        <is>
          <t>OI Day High</t>
        </is>
      </c>
      <c r="G10" s="4" t="inlineStr">
        <is>
          <t>Delta</t>
        </is>
      </c>
      <c r="H10" s="4" t="inlineStr">
        <is>
          <t>Gamma</t>
        </is>
      </c>
      <c r="I10" s="4" t="inlineStr">
        <is>
          <t>Vega</t>
        </is>
      </c>
      <c r="J10" s="4" t="inlineStr">
        <is>
          <t>Implied Vol</t>
        </is>
      </c>
    </row>
    <row r="11">
      <c r="A11" s="5" t="n">
        <v>1</v>
      </c>
      <c r="B11" s="6">
        <f>$B$7+(-500)</f>
        <v/>
      </c>
      <c r="C11" s="6">
        <f>mxlsIN.OptionSymbol("NIFTY",$B$6,"C",B11)</f>
        <v/>
      </c>
      <c r="D11" s="6">
        <f>mxlsIN.ZerodhaLast(C11&amp;":IN")</f>
        <v/>
      </c>
      <c r="E11" s="6">
        <f>mxlsIN.ZerodhaOpenInterest(C11&amp;":IN")</f>
        <v/>
      </c>
      <c r="F11" s="6">
        <f>mxlsIN.ZerodhaOpenInterestDayHigh(C11&amp;":IN")</f>
        <v/>
      </c>
      <c r="G11" s="6">
        <f>mxlsIN.opt_Delta($B$5,D11,TEXT($B$6,"YYYY-MM-DD"),"C",B11)</f>
        <v/>
      </c>
      <c r="H11" s="6">
        <f>mxlsIN.opt_Gamma($B$5,D11,TEXT($B$6,"YYYY-MM-DD"),"C",B11)</f>
        <v/>
      </c>
      <c r="I11" s="6">
        <f>mxlsIN.opt_Vega($B$5,D11,TEXT($B$6,"YYYY-MM-DD"),"C",B11)</f>
        <v/>
      </c>
      <c r="J11" s="6">
        <f>mxlsIN.opt_ImpliedVolatility($B$5,D11,TEXT($B$6,"YYYY-MM-DD"),"C",B11)</f>
        <v/>
      </c>
    </row>
    <row r="12">
      <c r="A12" s="7" t="n">
        <v>2</v>
      </c>
      <c r="B12" s="8">
        <f>$B$7+(-400)</f>
        <v/>
      </c>
      <c r="C12" s="8">
        <f>mxlsIN.OptionSymbol("NIFTY",$B$6,"C",B12)</f>
        <v/>
      </c>
      <c r="D12" s="8">
        <f>mxlsIN.ZerodhaLast(C12&amp;":IN")</f>
        <v/>
      </c>
      <c r="E12" s="8">
        <f>mxlsIN.ZerodhaOpenInterest(C12&amp;":IN")</f>
        <v/>
      </c>
      <c r="F12" s="8">
        <f>mxlsIN.ZerodhaOpenInterestDayHigh(C12&amp;":IN")</f>
        <v/>
      </c>
      <c r="G12" s="8">
        <f>mxlsIN.opt_Delta($B$5,D12,TEXT($B$6,"YYYY-MM-DD"),"C",B12)</f>
        <v/>
      </c>
      <c r="H12" s="8">
        <f>mxlsIN.opt_Gamma($B$5,D12,TEXT($B$6,"YYYY-MM-DD"),"C",B12)</f>
        <v/>
      </c>
      <c r="I12" s="8">
        <f>mxlsIN.opt_Vega($B$5,D12,TEXT($B$6,"YYYY-MM-DD"),"C",B12)</f>
        <v/>
      </c>
      <c r="J12" s="8">
        <f>mxlsIN.opt_ImpliedVolatility($B$5,D12,TEXT($B$6,"YYYY-MM-DD"),"C",B12)</f>
        <v/>
      </c>
    </row>
    <row r="13">
      <c r="A13" s="5" t="n">
        <v>3</v>
      </c>
      <c r="B13" s="6">
        <f>$B$7+(-300)</f>
        <v/>
      </c>
      <c r="C13" s="6">
        <f>mxlsIN.OptionSymbol("NIFTY",$B$6,"C",B13)</f>
        <v/>
      </c>
      <c r="D13" s="6">
        <f>mxlsIN.ZerodhaLast(C13&amp;":IN")</f>
        <v/>
      </c>
      <c r="E13" s="6">
        <f>mxlsIN.ZerodhaOpenInterest(C13&amp;":IN")</f>
        <v/>
      </c>
      <c r="F13" s="6">
        <f>mxlsIN.ZerodhaOpenInterestDayHigh(C13&amp;":IN")</f>
        <v/>
      </c>
      <c r="G13" s="6">
        <f>mxlsIN.opt_Delta($B$5,D13,TEXT($B$6,"YYYY-MM-DD"),"C",B13)</f>
        <v/>
      </c>
      <c r="H13" s="6">
        <f>mxlsIN.opt_Gamma($B$5,D13,TEXT($B$6,"YYYY-MM-DD"),"C",B13)</f>
        <v/>
      </c>
      <c r="I13" s="6">
        <f>mxlsIN.opt_Vega($B$5,D13,TEXT($B$6,"YYYY-MM-DD"),"C",B13)</f>
        <v/>
      </c>
      <c r="J13" s="6">
        <f>mxlsIN.opt_ImpliedVolatility($B$5,D13,TEXT($B$6,"YYYY-MM-DD"),"C",B13)</f>
        <v/>
      </c>
    </row>
    <row r="14">
      <c r="A14" s="7" t="n">
        <v>4</v>
      </c>
      <c r="B14" s="8">
        <f>$B$7+(-200)</f>
        <v/>
      </c>
      <c r="C14" s="8">
        <f>mxlsIN.OptionSymbol("NIFTY",$B$6,"C",B14)</f>
        <v/>
      </c>
      <c r="D14" s="8">
        <f>mxlsIN.ZerodhaLast(C14&amp;":IN")</f>
        <v/>
      </c>
      <c r="E14" s="8">
        <f>mxlsIN.ZerodhaOpenInterest(C14&amp;":IN")</f>
        <v/>
      </c>
      <c r="F14" s="8">
        <f>mxlsIN.ZerodhaOpenInterestDayHigh(C14&amp;":IN")</f>
        <v/>
      </c>
      <c r="G14" s="8">
        <f>mxlsIN.opt_Delta($B$5,D14,TEXT($B$6,"YYYY-MM-DD"),"C",B14)</f>
        <v/>
      </c>
      <c r="H14" s="8">
        <f>mxlsIN.opt_Gamma($B$5,D14,TEXT($B$6,"YYYY-MM-DD"),"C",B14)</f>
        <v/>
      </c>
      <c r="I14" s="8">
        <f>mxlsIN.opt_Vega($B$5,D14,TEXT($B$6,"YYYY-MM-DD"),"C",B14)</f>
        <v/>
      </c>
      <c r="J14" s="8">
        <f>mxlsIN.opt_ImpliedVolatility($B$5,D14,TEXT($B$6,"YYYY-MM-DD"),"C",B14)</f>
        <v/>
      </c>
    </row>
    <row r="15">
      <c r="A15" s="5" t="n">
        <v>5</v>
      </c>
      <c r="B15" s="6">
        <f>$B$7+(-100)</f>
        <v/>
      </c>
      <c r="C15" s="6">
        <f>mxlsIN.OptionSymbol("NIFTY",$B$6,"C",B15)</f>
        <v/>
      </c>
      <c r="D15" s="6">
        <f>mxlsIN.ZerodhaLast(C15&amp;":IN")</f>
        <v/>
      </c>
      <c r="E15" s="6">
        <f>mxlsIN.ZerodhaOpenInterest(C15&amp;":IN")</f>
        <v/>
      </c>
      <c r="F15" s="6">
        <f>mxlsIN.ZerodhaOpenInterestDayHigh(C15&amp;":IN")</f>
        <v/>
      </c>
      <c r="G15" s="6">
        <f>mxlsIN.opt_Delta($B$5,D15,TEXT($B$6,"YYYY-MM-DD"),"C",B15)</f>
        <v/>
      </c>
      <c r="H15" s="6">
        <f>mxlsIN.opt_Gamma($B$5,D15,TEXT($B$6,"YYYY-MM-DD"),"C",B15)</f>
        <v/>
      </c>
      <c r="I15" s="6">
        <f>mxlsIN.opt_Vega($B$5,D15,TEXT($B$6,"YYYY-MM-DD"),"C",B15)</f>
        <v/>
      </c>
      <c r="J15" s="6">
        <f>mxlsIN.opt_ImpliedVolatility($B$5,D15,TEXT($B$6,"YYYY-MM-DD"),"C",B15)</f>
        <v/>
      </c>
    </row>
    <row r="16">
      <c r="A16" s="7" t="n">
        <v>6</v>
      </c>
      <c r="B16" s="8">
        <f>$B$7</f>
        <v/>
      </c>
      <c r="C16" s="8">
        <f>mxlsIN.OptionSymbol("NIFTY",$B$6,"C",B16)</f>
        <v/>
      </c>
      <c r="D16" s="8">
        <f>mxlsIN.ZerodhaLast(C16&amp;":IN")</f>
        <v/>
      </c>
      <c r="E16" s="8">
        <f>mxlsIN.ZerodhaOpenInterest(C16&amp;":IN")</f>
        <v/>
      </c>
      <c r="F16" s="8">
        <f>mxlsIN.ZerodhaOpenInterestDayHigh(C16&amp;":IN")</f>
        <v/>
      </c>
      <c r="G16" s="8">
        <f>mxlsIN.opt_Delta($B$5,D16,TEXT($B$6,"YYYY-MM-DD"),"C",B16)</f>
        <v/>
      </c>
      <c r="H16" s="8">
        <f>mxlsIN.opt_Gamma($B$5,D16,TEXT($B$6,"YYYY-MM-DD"),"C",B16)</f>
        <v/>
      </c>
      <c r="I16" s="8">
        <f>mxlsIN.opt_Vega($B$5,D16,TEXT($B$6,"YYYY-MM-DD"),"C",B16)</f>
        <v/>
      </c>
      <c r="J16" s="8">
        <f>mxlsIN.opt_ImpliedVolatility($B$5,D16,TEXT($B$6,"YYYY-MM-DD"),"C",B16)</f>
        <v/>
      </c>
    </row>
    <row r="17">
      <c r="A17" s="5" t="n">
        <v>7</v>
      </c>
      <c r="B17" s="6">
        <f>$B$7+(100)</f>
        <v/>
      </c>
      <c r="C17" s="6">
        <f>mxlsIN.OptionSymbol("NIFTY",$B$6,"C",B17)</f>
        <v/>
      </c>
      <c r="D17" s="6">
        <f>mxlsIN.ZerodhaLast(C17&amp;":IN")</f>
        <v/>
      </c>
      <c r="E17" s="6">
        <f>mxlsIN.ZerodhaOpenInterest(C17&amp;":IN")</f>
        <v/>
      </c>
      <c r="F17" s="6">
        <f>mxlsIN.ZerodhaOpenInterestDayHigh(C17&amp;":IN")</f>
        <v/>
      </c>
      <c r="G17" s="6">
        <f>mxlsIN.opt_Delta($B$5,D17,TEXT($B$6,"YYYY-MM-DD"),"C",B17)</f>
        <v/>
      </c>
      <c r="H17" s="6">
        <f>mxlsIN.opt_Gamma($B$5,D17,TEXT($B$6,"YYYY-MM-DD"),"C",B17)</f>
        <v/>
      </c>
      <c r="I17" s="6">
        <f>mxlsIN.opt_Vega($B$5,D17,TEXT($B$6,"YYYY-MM-DD"),"C",B17)</f>
        <v/>
      </c>
      <c r="J17" s="6">
        <f>mxlsIN.opt_ImpliedVolatility($B$5,D17,TEXT($B$6,"YYYY-MM-DD"),"C",B17)</f>
        <v/>
      </c>
    </row>
    <row r="18">
      <c r="A18" s="7" t="n">
        <v>8</v>
      </c>
      <c r="B18" s="8">
        <f>$B$7+(200)</f>
        <v/>
      </c>
      <c r="C18" s="8">
        <f>mxlsIN.OptionSymbol("NIFTY",$B$6,"C",B18)</f>
        <v/>
      </c>
      <c r="D18" s="8">
        <f>mxlsIN.ZerodhaLast(C18&amp;":IN")</f>
        <v/>
      </c>
      <c r="E18" s="8">
        <f>mxlsIN.ZerodhaOpenInterest(C18&amp;":IN")</f>
        <v/>
      </c>
      <c r="F18" s="8">
        <f>mxlsIN.ZerodhaOpenInterestDayHigh(C18&amp;":IN")</f>
        <v/>
      </c>
      <c r="G18" s="8">
        <f>mxlsIN.opt_Delta($B$5,D18,TEXT($B$6,"YYYY-MM-DD"),"C",B18)</f>
        <v/>
      </c>
      <c r="H18" s="8">
        <f>mxlsIN.opt_Gamma($B$5,D18,TEXT($B$6,"YYYY-MM-DD"),"C",B18)</f>
        <v/>
      </c>
      <c r="I18" s="8">
        <f>mxlsIN.opt_Vega($B$5,D18,TEXT($B$6,"YYYY-MM-DD"),"C",B18)</f>
        <v/>
      </c>
      <c r="J18" s="8">
        <f>mxlsIN.opt_ImpliedVolatility($B$5,D18,TEXT($B$6,"YYYY-MM-DD"),"C",B18)</f>
        <v/>
      </c>
    </row>
    <row r="19">
      <c r="A19" s="5" t="n">
        <v>9</v>
      </c>
      <c r="B19" s="6">
        <f>$B$7+(300)</f>
        <v/>
      </c>
      <c r="C19" s="6">
        <f>mxlsIN.OptionSymbol("NIFTY",$B$6,"C",B19)</f>
        <v/>
      </c>
      <c r="D19" s="6">
        <f>mxlsIN.ZerodhaLast(C19&amp;":IN")</f>
        <v/>
      </c>
      <c r="E19" s="6">
        <f>mxlsIN.ZerodhaOpenInterest(C19&amp;":IN")</f>
        <v/>
      </c>
      <c r="F19" s="6">
        <f>mxlsIN.ZerodhaOpenInterestDayHigh(C19&amp;":IN")</f>
        <v/>
      </c>
      <c r="G19" s="6">
        <f>mxlsIN.opt_Delta($B$5,D19,TEXT($B$6,"YYYY-MM-DD"),"C",B19)</f>
        <v/>
      </c>
      <c r="H19" s="6">
        <f>mxlsIN.opt_Gamma($B$5,D19,TEXT($B$6,"YYYY-MM-DD"),"C",B19)</f>
        <v/>
      </c>
      <c r="I19" s="6">
        <f>mxlsIN.opt_Vega($B$5,D19,TEXT($B$6,"YYYY-MM-DD"),"C",B19)</f>
        <v/>
      </c>
      <c r="J19" s="6">
        <f>mxlsIN.opt_ImpliedVolatility($B$5,D19,TEXT($B$6,"YYYY-MM-DD"),"C",B19)</f>
        <v/>
      </c>
    </row>
    <row r="20">
      <c r="A20" s="7" t="n">
        <v>10</v>
      </c>
      <c r="B20" s="8">
        <f>$B$7+(400)</f>
        <v/>
      </c>
      <c r="C20" s="8">
        <f>mxlsIN.OptionSymbol("NIFTY",$B$6,"C",B20)</f>
        <v/>
      </c>
      <c r="D20" s="8">
        <f>mxlsIN.ZerodhaLast(C20&amp;":IN")</f>
        <v/>
      </c>
      <c r="E20" s="8">
        <f>mxlsIN.ZerodhaOpenInterest(C20&amp;":IN")</f>
        <v/>
      </c>
      <c r="F20" s="8">
        <f>mxlsIN.ZerodhaOpenInterestDayHigh(C20&amp;":IN")</f>
        <v/>
      </c>
      <c r="G20" s="8">
        <f>mxlsIN.opt_Delta($B$5,D20,TEXT($B$6,"YYYY-MM-DD"),"C",B20)</f>
        <v/>
      </c>
      <c r="H20" s="8">
        <f>mxlsIN.opt_Gamma($B$5,D20,TEXT($B$6,"YYYY-MM-DD"),"C",B20)</f>
        <v/>
      </c>
      <c r="I20" s="8">
        <f>mxlsIN.opt_Vega($B$5,D20,TEXT($B$6,"YYYY-MM-DD"),"C",B20)</f>
        <v/>
      </c>
      <c r="J20" s="8">
        <f>mxlsIN.opt_ImpliedVolatility($B$5,D20,TEXT($B$6,"YYYY-MM-DD"),"C",B20)</f>
        <v/>
      </c>
    </row>
    <row r="21">
      <c r="A21" s="5" t="n">
        <v>11</v>
      </c>
      <c r="B21" s="6">
        <f>$B$7+(500)</f>
        <v/>
      </c>
      <c r="C21" s="6">
        <f>mxlsIN.OptionSymbol("NIFTY",$B$6,"C",B21)</f>
        <v/>
      </c>
      <c r="D21" s="6">
        <f>mxlsIN.ZerodhaLast(C21&amp;":IN")</f>
        <v/>
      </c>
      <c r="E21" s="6">
        <f>mxlsIN.ZerodhaOpenInterest(C21&amp;":IN")</f>
        <v/>
      </c>
      <c r="F21" s="6">
        <f>mxlsIN.ZerodhaOpenInterestDayHigh(C21&amp;":IN")</f>
        <v/>
      </c>
      <c r="G21" s="6">
        <f>mxlsIN.opt_Delta($B$5,D21,TEXT($B$6,"YYYY-MM-DD"),"C",B21)</f>
        <v/>
      </c>
      <c r="H21" s="6">
        <f>mxlsIN.opt_Gamma($B$5,D21,TEXT($B$6,"YYYY-MM-DD"),"C",B21)</f>
        <v/>
      </c>
      <c r="I21" s="6">
        <f>mxlsIN.opt_Vega($B$5,D21,TEXT($B$6,"YYYY-MM-DD"),"C",B21)</f>
        <v/>
      </c>
      <c r="J21" s="6">
        <f>mxlsIN.opt_ImpliedVolatility($B$5,D21,TEXT($B$6,"YYYY-MM-DD"),"C",B21)</f>
        <v/>
      </c>
    </row>
    <row r="24">
      <c r="A24" s="11" t="inlineStr">
        <is>
          <t>For PUT options: change "C" to "P" in OptionSymbol and Greeks formulas.</t>
        </is>
      </c>
    </row>
    <row r="25">
      <c r="A25" s="11" t="inlineStr">
        <is>
          <t>For Bank Nifty: replace "NIFTY" with "BANKNIFTY" and adjust strike intervals to 100.</t>
        </is>
      </c>
    </row>
  </sheetData>
  <mergeCells count="9">
    <mergeCell ref="B6:C6"/>
    <mergeCell ref="A1:J1"/>
    <mergeCell ref="B7:C7"/>
    <mergeCell ref="B5:C5"/>
    <mergeCell ref="A9:J9"/>
    <mergeCell ref="A24:J24"/>
    <mergeCell ref="A2:J2"/>
    <mergeCell ref="A4:C4"/>
    <mergeCell ref="A25:J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1:B50"/>
  <sheetViews>
    <sheetView workbookViewId="0">
      <selection activeCell="A1" sqref="A1"/>
    </sheetView>
  </sheetViews>
  <sheetFormatPr baseColWidth="8" defaultRowHeight="15"/>
  <cols>
    <col width="80" customWidth="1" min="1" max="1"/>
    <col width="50" customWidth="1" min="2" max="2"/>
  </cols>
  <sheetData>
    <row r="1" ht="40" customHeight="1">
      <c r="A1" s="1" t="inlineStr">
        <is>
          <t>MarketXLS India — Setup Instructions</t>
        </is>
      </c>
    </row>
    <row r="3">
      <c r="A3" s="14" t="inlineStr"/>
      <c r="B3" t="inlineStr"/>
    </row>
    <row r="4">
      <c r="A4" s="10" t="inlineStr">
        <is>
          <t>STEP 1: Subscribe to MarketXLS India</t>
        </is>
      </c>
      <c r="B4" t="inlineStr"/>
    </row>
    <row r="5">
      <c r="A5" s="14" t="inlineStr">
        <is>
          <t>Visit: marketxls.com/stock-data-excel-plugin-india</t>
        </is>
      </c>
      <c r="B5" t="inlineStr"/>
    </row>
    <row r="6">
      <c r="A6" s="14" t="inlineStr">
        <is>
          <t>Plans start at Rs 3,500/month or Rs 30,000/year (Rs 2,500/mo effective).</t>
        </is>
      </c>
      <c r="B6" t="inlineStr"/>
    </row>
    <row r="7">
      <c r="A7" s="14" t="inlineStr">
        <is>
          <t>Works on Windows, Mac, and Excel Online.</t>
        </is>
      </c>
      <c r="B7" t="inlineStr"/>
    </row>
    <row r="8">
      <c r="A8" s="14" t="inlineStr"/>
      <c r="B8" t="inlineStr"/>
    </row>
    <row r="9">
      <c r="A9" s="10" t="inlineStr">
        <is>
          <t>STEP 2: Install the Add-in</t>
        </is>
      </c>
      <c r="B9" t="inlineStr"/>
    </row>
    <row r="10">
      <c r="A10" s="14" t="inlineStr">
        <is>
          <t>Open Excel &gt; Insert &gt; Get Add-ins &gt; Search 'MarketXLS' &gt; Add</t>
        </is>
      </c>
      <c r="B10" t="inlineStr"/>
    </row>
    <row r="11">
      <c r="A11" s="14" t="inlineStr">
        <is>
          <t>Or install from: marketplace.microsoft.com</t>
        </is>
      </c>
      <c r="B11" t="inlineStr"/>
    </row>
    <row r="12">
      <c r="A12" s="14" t="inlineStr"/>
      <c r="B12" t="inlineStr"/>
    </row>
    <row r="13">
      <c r="A13" s="10" t="inlineStr">
        <is>
          <t>STEP 3: Connect Your Broker</t>
        </is>
      </c>
      <c r="B13" t="inlineStr"/>
    </row>
    <row r="14">
      <c r="A14" s="14" t="inlineStr">
        <is>
          <t>Open the MarketXLS panel in Excel.</t>
        </is>
      </c>
      <c r="B14" t="inlineStr"/>
    </row>
    <row r="15">
      <c r="A15" s="14" t="inlineStr">
        <is>
          <t>Choose Zerodha or Angel One.</t>
        </is>
      </c>
      <c r="B15" t="inlineStr"/>
    </row>
    <row r="16">
      <c r="A16" s="14" t="inlineStr">
        <is>
          <t>Log in with your broker credentials.</t>
        </is>
      </c>
      <c r="B16" t="inlineStr"/>
    </row>
    <row r="17">
      <c r="A17" s="14" t="inlineStr"/>
      <c r="B17" t="inlineStr"/>
    </row>
    <row r="18">
      <c r="A18" s="10" t="inlineStr">
        <is>
          <t>STEP 4: Use This Template</t>
        </is>
      </c>
      <c r="B18" t="inlineStr"/>
    </row>
    <row r="19">
      <c r="A19" s="14" t="inlineStr">
        <is>
          <t>Go to the 'Stock Price Tracker' tab — prices stream automatically.</t>
        </is>
      </c>
      <c r="B19" t="inlineStr"/>
    </row>
    <row r="20">
      <c r="A20" s="14" t="inlineStr">
        <is>
          <t>Go to the 'Portfolio Tracker' tab — edit your holdings.</t>
        </is>
      </c>
      <c r="B20" t="inlineStr"/>
    </row>
    <row r="21">
      <c r="A21" s="14" t="inlineStr">
        <is>
          <t>Go to the 'Option Chain' tab — live Nifty options with Greeks.</t>
        </is>
      </c>
      <c r="B21" t="inlineStr"/>
    </row>
    <row r="22">
      <c r="A22" s="14" t="inlineStr"/>
      <c r="B22" t="inlineStr"/>
    </row>
    <row r="23">
      <c r="A23" s="10" t="inlineStr">
        <is>
          <t>FORMULA REFERENCE</t>
        </is>
      </c>
      <c r="B23" t="inlineStr"/>
    </row>
    <row r="24">
      <c r="A24" s="15">
        <f>mxlsIN.ZerodhaLast("SYMBOL:IN")</f>
        <v/>
      </c>
      <c r="B24" s="11" t="inlineStr">
        <is>
          <t>Last traded price</t>
        </is>
      </c>
    </row>
    <row r="25">
      <c r="A25" s="15">
        <f>mxlsIN.ZerodhaOpen("SYMBOL:IN")</f>
        <v/>
      </c>
      <c r="B25" s="11" t="inlineStr">
        <is>
          <t>Day open price</t>
        </is>
      </c>
    </row>
    <row r="26">
      <c r="A26" s="15">
        <f>mxlsIN.ZerodhaHigh("SYMBOL:IN")</f>
        <v/>
      </c>
      <c r="B26" s="11" t="inlineStr">
        <is>
          <t>Day high</t>
        </is>
      </c>
    </row>
    <row r="27">
      <c r="A27" s="15">
        <f>mxlsIN.ZerodhaLow("SYMBOL:IN")</f>
        <v/>
      </c>
      <c r="B27" s="11" t="inlineStr">
        <is>
          <t>Day low</t>
        </is>
      </c>
    </row>
    <row r="28">
      <c r="A28" s="15">
        <f>mxlsIN.ZerodhaPreviousClose("SYMBOL:IN")</f>
        <v/>
      </c>
      <c r="B28" s="11" t="inlineStr">
        <is>
          <t>Previous close</t>
        </is>
      </c>
    </row>
    <row r="29">
      <c r="A29" s="15">
        <f>mxlsIN.ZerodhaVolume("SYMBOL:IN")</f>
        <v/>
      </c>
      <c r="B29" s="11" t="inlineStr">
        <is>
          <t>Volume</t>
        </is>
      </c>
    </row>
    <row r="30">
      <c r="A30" s="15">
        <f>mxlsIN.ZerodhaChange("SYMBOL:IN")</f>
        <v/>
      </c>
      <c r="B30" s="11" t="inlineStr">
        <is>
          <t>Price change</t>
        </is>
      </c>
    </row>
    <row r="31">
      <c r="A31" s="15">
        <f>mxlsIN.ZerodhaBuyQuantity("SYMBOL:IN")</f>
        <v/>
      </c>
      <c r="B31" s="11" t="inlineStr">
        <is>
          <t>Total buy quantity</t>
        </is>
      </c>
    </row>
    <row r="32">
      <c r="A32" s="15">
        <f>mxlsIN.ZerodhaSellQuantity("SYMBOL:IN")</f>
        <v/>
      </c>
      <c r="B32" s="11" t="inlineStr">
        <is>
          <t>Total sell quantity</t>
        </is>
      </c>
    </row>
    <row r="33">
      <c r="A33" s="15">
        <f>mxlsIN.ZerodhaOpenInterest("SYMBOL:IN")</f>
        <v/>
      </c>
      <c r="B33" s="11" t="inlineStr">
        <is>
          <t>Open interest (options/futures)</t>
        </is>
      </c>
    </row>
    <row r="34">
      <c r="A34" s="15">
        <f>mxlsIN.ZerodhaLastTradeTime("SYMBOL:IN")</f>
        <v/>
      </c>
      <c r="B34" s="11" t="inlineStr">
        <is>
          <t>Last trade timestamp</t>
        </is>
      </c>
    </row>
    <row r="35">
      <c r="A35" s="15">
        <f>mxlsIN.ExpirationNext("SYMBOL:IN")</f>
        <v/>
      </c>
      <c r="B35" s="11" t="inlineStr">
        <is>
          <t>Next option expiry date</t>
        </is>
      </c>
    </row>
    <row r="36">
      <c r="A36" s="15">
        <f>mxlsIN.StrikeNext("SYMBOL:IN")</f>
        <v/>
      </c>
      <c r="B36" s="11" t="inlineStr">
        <is>
          <t>Nearest ATM strike</t>
        </is>
      </c>
    </row>
    <row r="37">
      <c r="A37" s="15">
        <f>mxlsIN.OptionSymbol("NIFTY", expiry, "C", strike)</f>
        <v/>
      </c>
      <c r="B37" s="11" t="inlineStr">
        <is>
          <t>Build option symbol</t>
        </is>
      </c>
    </row>
    <row r="38">
      <c r="A38" s="15">
        <f>mxlsIN.futureSymbol("NIFTY", "YYYY-MM-DD")</f>
        <v/>
      </c>
      <c r="B38" s="11" t="inlineStr">
        <is>
          <t>Build futures symbol</t>
        </is>
      </c>
    </row>
    <row r="39">
      <c r="A39" s="15">
        <f>mxlsIN.opt_Delta(spot, premium, expiry, type, strike)</f>
        <v/>
      </c>
      <c r="B39" s="11" t="inlineStr">
        <is>
          <t>Option Delta</t>
        </is>
      </c>
    </row>
    <row r="40">
      <c r="A40" s="15">
        <f>mxlsIN.opt_Gamma(spot, premium, expiry, type, strike)</f>
        <v/>
      </c>
      <c r="B40" s="11" t="inlineStr">
        <is>
          <t>Option Gamma</t>
        </is>
      </c>
    </row>
    <row r="41">
      <c r="A41" s="15">
        <f>mxlsIN.opt_Vega(spot, premium, expiry, type, strike)</f>
        <v/>
      </c>
      <c r="B41" s="11" t="inlineStr">
        <is>
          <t>Option Vega</t>
        </is>
      </c>
    </row>
    <row r="42">
      <c r="A42" s="15">
        <f>mxlsIN.opt_ImpliedVolatility(spot, premium, expiry, type, strike)</f>
        <v/>
      </c>
      <c r="B42" s="11" t="inlineStr">
        <is>
          <t>Implied Volatility</t>
        </is>
      </c>
    </row>
    <row r="43">
      <c r="A43" s="14" t="inlineStr"/>
      <c r="B43" t="inlineStr"/>
    </row>
    <row r="44">
      <c r="A44" s="10" t="inlineStr">
        <is>
          <t>ANGEL ONE USERS</t>
        </is>
      </c>
      <c r="B44" t="inlineStr"/>
    </row>
    <row r="45">
      <c r="A45" s="14" t="inlineStr">
        <is>
          <t>Replace 'Zerodha' with 'AngelOne' in all formulas.</t>
        </is>
      </c>
      <c r="B45" t="inlineStr"/>
    </row>
    <row r="46">
      <c r="A46" s="14" t="inlineStr">
        <is>
          <t>Example: =mxlsIN.AngelOneLast("RELIANCE:IN")</t>
        </is>
      </c>
      <c r="B46" t="inlineStr"/>
    </row>
    <row r="47">
      <c r="A47" s="14" t="inlineStr"/>
      <c r="B47" t="inlineStr"/>
    </row>
    <row r="48">
      <c r="A48" s="10" t="inlineStr">
        <is>
          <t>SUPPORT</t>
        </is>
      </c>
      <c r="B48" t="inlineStr"/>
    </row>
    <row r="49">
      <c r="A49" s="14" t="inlineStr">
        <is>
          <t>Email: support@marketxls.com</t>
        </is>
      </c>
      <c r="B49" t="inlineStr"/>
    </row>
    <row r="50">
      <c r="A50" s="14" t="inlineStr">
        <is>
          <t>Website: marketxls.com/stock-data-excel-plugin-india</t>
        </is>
      </c>
      <c r="B50" t="inlineStr"/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2026-02-08T19:27:25Z</dcterms:created>
  <dcterms:modified xmlns:dcterms="http://purl.org/dc/terms/" xmlns:xsi="http://www.w3.org/2001/XMLSchema-instance" xsi:type="dcterms:W3CDTF">2026-02-08T19:27:25Z</dcterms:modified>
</cp:coreProperties>
</file>